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ladimirmorozov/Desktop/"/>
    </mc:Choice>
  </mc:AlternateContent>
  <xr:revisionPtr revIDLastSave="0" documentId="8_{4AA87D18-B8BF-3E44-A188-029A1725A17E}" xr6:coauthVersionLast="46" xr6:coauthVersionMax="46" xr10:uidLastSave="{00000000-0000-0000-0000-000000000000}"/>
  <bookViews>
    <workbookView xWindow="1180" yWindow="1500" windowWidth="27240" windowHeight="15640" xr2:uid="{5B31C513-908A-8D46-BA6B-8564B618AB19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2" l="1"/>
  <c r="E41" i="2"/>
  <c r="D4" i="2"/>
  <c r="D35" i="2"/>
  <c r="N7" i="1"/>
  <c r="D3" i="2"/>
  <c r="D43" i="2"/>
  <c r="O5" i="1"/>
  <c r="M12" i="1"/>
  <c r="O22" i="1"/>
  <c r="O21" i="1"/>
  <c r="O20" i="1"/>
  <c r="O19" i="1"/>
  <c r="N19" i="1" s="1"/>
  <c r="O18" i="1"/>
  <c r="N18" i="1" s="1"/>
  <c r="O17" i="1"/>
  <c r="O16" i="1"/>
  <c r="O15" i="1"/>
  <c r="N15" i="1" s="1"/>
  <c r="O14" i="1"/>
  <c r="O13" i="1"/>
  <c r="O12" i="1"/>
  <c r="M13" i="1"/>
  <c r="N13" i="1" s="1"/>
  <c r="M14" i="1"/>
  <c r="N14" i="1" s="1"/>
  <c r="M15" i="1"/>
  <c r="M16" i="1"/>
  <c r="M17" i="1"/>
  <c r="N17" i="1" s="1"/>
  <c r="M18" i="1"/>
  <c r="M19" i="1"/>
  <c r="M20" i="1"/>
  <c r="N20" i="1" s="1"/>
  <c r="M21" i="1"/>
  <c r="N21" i="1" s="1"/>
  <c r="M22" i="1"/>
  <c r="O24" i="1"/>
  <c r="N22" i="1"/>
  <c r="K16" i="1"/>
  <c r="K17" i="1"/>
  <c r="K18" i="1"/>
  <c r="K19" i="1"/>
  <c r="K20" i="1"/>
  <c r="K21" i="1"/>
  <c r="K22" i="1"/>
  <c r="K12" i="1"/>
  <c r="K13" i="1"/>
  <c r="K14" i="1"/>
  <c r="K15" i="1"/>
  <c r="L24" i="1"/>
  <c r="J11" i="1"/>
  <c r="H24" i="1"/>
  <c r="E24" i="1"/>
  <c r="H13" i="1"/>
  <c r="H14" i="1"/>
  <c r="H15" i="1"/>
  <c r="H16" i="1"/>
  <c r="H17" i="1"/>
  <c r="H18" i="1"/>
  <c r="H19" i="1"/>
  <c r="H20" i="1"/>
  <c r="H21" i="1"/>
  <c r="H22" i="1"/>
  <c r="H12" i="1"/>
  <c r="E13" i="1"/>
  <c r="E14" i="1"/>
  <c r="E15" i="1"/>
  <c r="E16" i="1"/>
  <c r="E17" i="1"/>
  <c r="E18" i="1"/>
  <c r="E19" i="1"/>
  <c r="E20" i="1"/>
  <c r="E21" i="1"/>
  <c r="E22" i="1"/>
  <c r="E12" i="1"/>
  <c r="N16" i="1" l="1"/>
  <c r="N12" i="1"/>
  <c r="O11" i="1"/>
  <c r="M11" i="1"/>
  <c r="N11" i="1" s="1"/>
  <c r="D11" i="1" l="1"/>
  <c r="E11" i="1"/>
  <c r="F11" i="1"/>
  <c r="G11" i="1"/>
  <c r="H11" i="1"/>
  <c r="C11" i="1"/>
  <c r="L11" i="1" l="1"/>
  <c r="K11" i="1" s="1"/>
</calcChain>
</file>

<file path=xl/sharedStrings.xml><?xml version="1.0" encoding="utf-8"?>
<sst xmlns="http://schemas.openxmlformats.org/spreadsheetml/2006/main" count="53" uniqueCount="42">
  <si>
    <t>Пункт ADB2</t>
  </si>
  <si>
    <t>Cost Book</t>
  </si>
  <si>
    <t>График платежей</t>
  </si>
  <si>
    <t>1: Инжекционный комплекс</t>
  </si>
  <si>
    <t>2: Бустер НИКА</t>
  </si>
  <si>
    <t>3: Нуклотрон</t>
  </si>
  <si>
    <t>4: Коллайдер</t>
  </si>
  <si>
    <t>5: Криогенный комплекс</t>
  </si>
  <si>
    <t>6: Детектор BM@N</t>
  </si>
  <si>
    <t>7: Детектор MPD</t>
  </si>
  <si>
    <t>8: Детектор SPD</t>
  </si>
  <si>
    <t>9: Научно-технологическая база сборки, испытаний, сертификации СП магнитов и склад</t>
  </si>
  <si>
    <t>10: Информационно-компьютерный комплекс</t>
  </si>
  <si>
    <t>11: Инфраструктура комплекса НИКА</t>
  </si>
  <si>
    <t>Планы 2021 года</t>
  </si>
  <si>
    <t>В том числе 11.1 Строение 17</t>
  </si>
  <si>
    <t>Всего</t>
  </si>
  <si>
    <t>Бюджет</t>
  </si>
  <si>
    <t>РФ</t>
  </si>
  <si>
    <t>Итого:</t>
  </si>
  <si>
    <t>Оценка исполнения</t>
  </si>
  <si>
    <t>Оценка исполнения в k $</t>
  </si>
  <si>
    <t>Реально выделенный бюджет, k$</t>
  </si>
  <si>
    <t>Количество заявок плана СЭД свыше 200 тыс. долл. США</t>
  </si>
  <si>
    <t>Проект NICA на 2021 год</t>
  </si>
  <si>
    <t>Количество заявок</t>
  </si>
  <si>
    <t>Количество заявок в неделю</t>
  </si>
  <si>
    <t>Количество запущенных заявок на 22.01.2021</t>
  </si>
  <si>
    <t>Всего закупок СЭД (количество) свыше 30 тыс .долл., не учитываются заявки меньше порогового значения А</t>
  </si>
  <si>
    <t>Количество запланированных заявок в СЭД на январь</t>
  </si>
  <si>
    <t>Перенос платежей с 2020 на 2021 год</t>
  </si>
  <si>
    <t>ВСЕГО</t>
  </si>
  <si>
    <t>K$</t>
  </si>
  <si>
    <t>Другие проекты</t>
  </si>
  <si>
    <t>NICA (свыше 30 тыс.долл.)</t>
  </si>
  <si>
    <t>Итого, сумма заявок на закупку в СЭД</t>
  </si>
  <si>
    <t>Сумма</t>
  </si>
  <si>
    <t>из них:</t>
  </si>
  <si>
    <t>Всего реализовано заявок</t>
  </si>
  <si>
    <t>ЛФВЭ, 2020 год</t>
  </si>
  <si>
    <t>2021 год ЛФВЭ - количество заявок в СЭД</t>
  </si>
  <si>
    <t>Сумма заявок на закупку продукции (не учитывая самостоятельных счетов)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</si>
</sst>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2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Verdana"/>
      <family val="2"/>
    </font>
    <font>
      <b/>
      <sz val="13"/>
      <color rgb="FF000000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2"/>
      <color rgb="FF000000"/>
      <name val="Verdana"/>
      <family val="2"/>
    </font>
    <font>
      <b/>
      <sz val="16"/>
      <color theme="1"/>
      <name val="Calibri"/>
      <family val="2"/>
      <scheme val="minor"/>
    </font>
    <font>
      <sz val="13"/>
      <color rgb="FF000000"/>
      <name val="Arial"/>
      <family val="2"/>
    </font>
    <font>
      <b/>
      <sz val="16"/>
      <color rgb="FF0070C0"/>
      <name val="Calibri"/>
      <family val="2"/>
      <scheme val="minor"/>
    </font>
    <font>
      <b/>
      <sz val="13"/>
      <color rgb="FF0070C0"/>
      <name val="Arial"/>
      <family val="2"/>
    </font>
    <font>
      <b/>
      <sz val="12"/>
      <color rgb="FF0070C0"/>
      <name val="Verdana"/>
      <family val="2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8"/>
      <color rgb="FF0070C0"/>
      <name val="Arial"/>
      <family val="2"/>
    </font>
    <font>
      <b/>
      <sz val="18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left" vertical="distributed"/>
    </xf>
    <xf numFmtId="0" fontId="1" fillId="0" borderId="0" xfId="0" applyFont="1" applyAlignment="1">
      <alignment horizontal="center" vertical="distributed"/>
    </xf>
    <xf numFmtId="0" fontId="2" fillId="0" borderId="0" xfId="0" applyFont="1" applyAlignment="1">
      <alignment horizontal="left" vertical="distributed"/>
    </xf>
    <xf numFmtId="3" fontId="3" fillId="0" borderId="0" xfId="0" applyNumberFormat="1" applyFont="1"/>
    <xf numFmtId="3" fontId="4" fillId="0" borderId="0" xfId="0" applyNumberFormat="1" applyFont="1"/>
    <xf numFmtId="0" fontId="0" fillId="0" borderId="0" xfId="0" applyAlignment="1">
      <alignment horizontal="center" vertical="distributed"/>
    </xf>
    <xf numFmtId="3" fontId="7" fillId="0" borderId="0" xfId="0" applyNumberFormat="1" applyFont="1"/>
    <xf numFmtId="3" fontId="5" fillId="0" borderId="0" xfId="0" applyNumberFormat="1" applyFont="1"/>
    <xf numFmtId="0" fontId="8" fillId="0" borderId="0" xfId="0" applyFont="1" applyAlignment="1">
      <alignment horizontal="center" vertical="distributed"/>
    </xf>
    <xf numFmtId="0" fontId="8" fillId="0" borderId="0" xfId="0" applyFont="1" applyAlignment="1">
      <alignment horizontal="center" vertical="distributed"/>
    </xf>
    <xf numFmtId="3" fontId="9" fillId="0" borderId="0" xfId="0" applyNumberFormat="1" applyFont="1"/>
    <xf numFmtId="3" fontId="8" fillId="0" borderId="5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3" fillId="0" borderId="5" xfId="0" applyNumberFormat="1" applyFont="1" applyBorder="1"/>
    <xf numFmtId="3" fontId="3" fillId="0" borderId="0" xfId="0" applyNumberFormat="1" applyFont="1" applyBorder="1"/>
    <xf numFmtId="3" fontId="3" fillId="0" borderId="6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3" fontId="4" fillId="0" borderId="5" xfId="0" applyNumberFormat="1" applyFont="1" applyBorder="1"/>
    <xf numFmtId="3" fontId="4" fillId="0" borderId="0" xfId="0" applyNumberFormat="1" applyFont="1" applyBorder="1"/>
    <xf numFmtId="3" fontId="6" fillId="0" borderId="0" xfId="0" applyNumberFormat="1" applyFont="1" applyBorder="1"/>
    <xf numFmtId="3" fontId="4" fillId="0" borderId="7" xfId="0" applyNumberFormat="1" applyFont="1" applyBorder="1"/>
    <xf numFmtId="3" fontId="4" fillId="0" borderId="8" xfId="0" applyNumberFormat="1" applyFont="1" applyBorder="1"/>
    <xf numFmtId="0" fontId="8" fillId="0" borderId="1" xfId="0" applyFont="1" applyBorder="1" applyAlignment="1">
      <alignment horizontal="center"/>
    </xf>
    <xf numFmtId="3" fontId="8" fillId="0" borderId="2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0" fontId="8" fillId="2" borderId="1" xfId="0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right"/>
    </xf>
    <xf numFmtId="3" fontId="3" fillId="2" borderId="0" xfId="0" applyNumberFormat="1" applyFont="1" applyFill="1" applyBorder="1"/>
    <xf numFmtId="3" fontId="3" fillId="2" borderId="8" xfId="0" applyNumberFormat="1" applyFont="1" applyFill="1" applyBorder="1"/>
    <xf numFmtId="3" fontId="7" fillId="2" borderId="0" xfId="0" applyNumberFormat="1" applyFont="1" applyFill="1"/>
    <xf numFmtId="0" fontId="10" fillId="0" borderId="1" xfId="0" applyFont="1" applyBorder="1" applyAlignment="1">
      <alignment horizontal="center"/>
    </xf>
    <xf numFmtId="3" fontId="10" fillId="0" borderId="2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3" fontId="11" fillId="0" borderId="5" xfId="0" applyNumberFormat="1" applyFont="1" applyBorder="1"/>
    <xf numFmtId="3" fontId="11" fillId="0" borderId="0" xfId="0" applyNumberFormat="1" applyFont="1" applyBorder="1"/>
    <xf numFmtId="3" fontId="12" fillId="0" borderId="6" xfId="0" applyNumberFormat="1" applyFont="1" applyBorder="1"/>
    <xf numFmtId="3" fontId="11" fillId="0" borderId="7" xfId="0" applyNumberFormat="1" applyFont="1" applyBorder="1"/>
    <xf numFmtId="3" fontId="11" fillId="0" borderId="8" xfId="0" applyNumberFormat="1" applyFont="1" applyBorder="1"/>
    <xf numFmtId="3" fontId="12" fillId="0" borderId="9" xfId="0" applyNumberFormat="1" applyFont="1" applyBorder="1"/>
    <xf numFmtId="3" fontId="11" fillId="0" borderId="3" xfId="0" applyNumberFormat="1" applyFont="1" applyBorder="1"/>
    <xf numFmtId="3" fontId="11" fillId="0" borderId="6" xfId="0" applyNumberFormat="1" applyFont="1" applyBorder="1"/>
    <xf numFmtId="0" fontId="8" fillId="0" borderId="0" xfId="0" applyFont="1" applyAlignment="1">
      <alignment horizontal="center" vertical="distributed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3" fontId="14" fillId="0" borderId="0" xfId="0" applyNumberFormat="1" applyFont="1"/>
    <xf numFmtId="3" fontId="11" fillId="0" borderId="10" xfId="0" applyNumberFormat="1" applyFont="1" applyBorder="1"/>
    <xf numFmtId="3" fontId="11" fillId="0" borderId="11" xfId="0" applyNumberFormat="1" applyFont="1" applyBorder="1"/>
    <xf numFmtId="3" fontId="17" fillId="0" borderId="4" xfId="0" applyNumberFormat="1" applyFont="1" applyBorder="1" applyAlignment="1">
      <alignment horizontal="right"/>
    </xf>
    <xf numFmtId="3" fontId="18" fillId="0" borderId="3" xfId="0" applyNumberFormat="1" applyFont="1" applyBorder="1"/>
    <xf numFmtId="3" fontId="17" fillId="0" borderId="2" xfId="0" applyNumberFormat="1" applyFont="1" applyBorder="1" applyAlignment="1">
      <alignment horizontal="right"/>
    </xf>
    <xf numFmtId="3" fontId="15" fillId="5" borderId="0" xfId="0" applyNumberFormat="1" applyFont="1" applyFill="1" applyAlignment="1">
      <alignment horizontal="center"/>
    </xf>
    <xf numFmtId="0" fontId="0" fillId="0" borderId="0" xfId="0" applyAlignment="1">
      <alignment wrapText="1"/>
    </xf>
    <xf numFmtId="3" fontId="15" fillId="0" borderId="0" xfId="0" applyNumberFormat="1" applyFont="1" applyFill="1" applyAlignment="1">
      <alignment horizontal="center"/>
    </xf>
    <xf numFmtId="0" fontId="0" fillId="0" borderId="0" xfId="0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0" fontId="14" fillId="6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right" wrapText="1"/>
    </xf>
    <xf numFmtId="0" fontId="14" fillId="7" borderId="0" xfId="0" applyFont="1" applyFill="1" applyAlignment="1">
      <alignment horizontal="center" vertical="center" wrapText="1"/>
    </xf>
    <xf numFmtId="0" fontId="14" fillId="7" borderId="0" xfId="0" applyFont="1" applyFill="1" applyAlignment="1">
      <alignment horizontal="center" wrapText="1"/>
    </xf>
    <xf numFmtId="169" fontId="19" fillId="0" borderId="0" xfId="0" applyNumberFormat="1" applyFont="1" applyAlignment="1">
      <alignment horizontal="center"/>
    </xf>
    <xf numFmtId="169" fontId="19" fillId="0" borderId="0" xfId="0" applyNumberFormat="1" applyFont="1" applyAlignment="1">
      <alignment horizontal="center" vertical="center"/>
    </xf>
    <xf numFmtId="0" fontId="14" fillId="6" borderId="0" xfId="0" applyFont="1" applyFill="1" applyAlignment="1">
      <alignment wrapText="1"/>
    </xf>
    <xf numFmtId="0" fontId="14" fillId="8" borderId="0" xfId="0" applyFont="1" applyFill="1" applyAlignment="1">
      <alignment wrapText="1"/>
    </xf>
    <xf numFmtId="0" fontId="14" fillId="8" borderId="0" xfId="0" applyFont="1" applyFill="1" applyAlignment="1">
      <alignment horizontal="center"/>
    </xf>
    <xf numFmtId="0" fontId="15" fillId="0" borderId="0" xfId="0" applyFont="1"/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165100</xdr:rowOff>
    </xdr:from>
    <xdr:to>
      <xdr:col>14</xdr:col>
      <xdr:colOff>115195</xdr:colOff>
      <xdr:row>28</xdr:row>
      <xdr:rowOff>685800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CA8FE54-5054-BA49-B465-D82F34677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11300"/>
          <a:ext cx="17006195" cy="539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00BA2-3B8D-F04D-AA15-E16FECBC0855}">
  <dimension ref="A3:O24"/>
  <sheetViews>
    <sheetView tabSelected="1" topLeftCell="A3" zoomScale="108" zoomScaleNormal="108" workbookViewId="0">
      <selection activeCell="C7" sqref="C7"/>
    </sheetView>
  </sheetViews>
  <sheetFormatPr baseColWidth="10" defaultRowHeight="16" outlineLevelCol="1" x14ac:dyDescent="0.2"/>
  <cols>
    <col min="1" max="1" width="5" customWidth="1"/>
    <col min="2" max="2" width="27.6640625" style="1" customWidth="1"/>
    <col min="3" max="3" width="15.83203125" customWidth="1"/>
    <col min="4" max="4" width="13.83203125" customWidth="1"/>
    <col min="5" max="5" width="13.6640625" customWidth="1"/>
    <col min="6" max="6" width="16" customWidth="1"/>
    <col min="7" max="7" width="16.1640625" customWidth="1"/>
    <col min="8" max="8" width="16.33203125" customWidth="1"/>
    <col min="9" max="9" width="3.33203125" customWidth="1"/>
    <col min="10" max="10" width="17" hidden="1" customWidth="1" outlineLevel="1"/>
    <col min="11" max="11" width="15.5" hidden="1" customWidth="1" outlineLevel="1"/>
    <col min="12" max="12" width="14.1640625" hidden="1" customWidth="1" outlineLevel="1"/>
    <col min="13" max="13" width="19.33203125" customWidth="1" collapsed="1"/>
    <col min="14" max="14" width="17.33203125" customWidth="1"/>
    <col min="15" max="15" width="19" customWidth="1"/>
  </cols>
  <sheetData>
    <row r="3" spans="1:15" ht="26" customHeight="1" x14ac:dyDescent="0.2">
      <c r="M3" s="51" t="s">
        <v>22</v>
      </c>
      <c r="N3" s="51"/>
      <c r="O3" s="51"/>
    </row>
    <row r="4" spans="1:15" ht="28" customHeight="1" x14ac:dyDescent="0.3">
      <c r="N4" s="52" t="s">
        <v>17</v>
      </c>
      <c r="O4" s="53" t="s">
        <v>18</v>
      </c>
    </row>
    <row r="5" spans="1:15" ht="22" customHeight="1" x14ac:dyDescent="0.3">
      <c r="B5" s="46" t="s">
        <v>14</v>
      </c>
      <c r="C5" s="46"/>
      <c r="D5" s="46"/>
      <c r="E5" s="46"/>
      <c r="F5" s="46"/>
      <c r="G5" s="2"/>
      <c r="H5" s="2"/>
      <c r="I5" s="2"/>
      <c r="N5" s="60">
        <v>26031</v>
      </c>
      <c r="O5" s="60">
        <f>3784/70.8*1000</f>
        <v>53446.327683615818</v>
      </c>
    </row>
    <row r="6" spans="1:15" ht="37" customHeight="1" x14ac:dyDescent="0.3">
      <c r="B6" s="10"/>
      <c r="C6" s="10"/>
      <c r="D6" s="10"/>
      <c r="E6" s="10"/>
      <c r="F6" s="10"/>
      <c r="G6" s="2"/>
      <c r="H6" s="2"/>
      <c r="I6" s="2"/>
      <c r="M6" s="63" t="s">
        <v>30</v>
      </c>
      <c r="N6" s="62">
        <v>7000</v>
      </c>
      <c r="O6" s="62"/>
    </row>
    <row r="7" spans="1:15" ht="22" customHeight="1" x14ac:dyDescent="0.3">
      <c r="B7" s="10"/>
      <c r="C7" s="10"/>
      <c r="D7" s="10"/>
      <c r="E7" s="10"/>
      <c r="F7" s="10"/>
      <c r="G7" s="2"/>
      <c r="H7" s="2"/>
      <c r="I7" s="2"/>
      <c r="M7" s="49" t="s">
        <v>31</v>
      </c>
      <c r="N7" s="62">
        <f>N5+N6</f>
        <v>33031</v>
      </c>
      <c r="O7" s="62"/>
    </row>
    <row r="9" spans="1:15" ht="22" x14ac:dyDescent="0.25">
      <c r="B9" s="9" t="s">
        <v>0</v>
      </c>
      <c r="C9" s="47" t="s">
        <v>1</v>
      </c>
      <c r="D9" s="47"/>
      <c r="E9" s="47"/>
      <c r="F9" s="47" t="s">
        <v>2</v>
      </c>
      <c r="G9" s="47"/>
      <c r="H9" s="47"/>
      <c r="I9" s="30"/>
      <c r="J9" s="48" t="s">
        <v>20</v>
      </c>
      <c r="K9" s="48"/>
      <c r="L9" s="48"/>
      <c r="M9" s="48" t="s">
        <v>21</v>
      </c>
      <c r="N9" s="48"/>
      <c r="O9" s="48"/>
    </row>
    <row r="10" spans="1:15" ht="21" x14ac:dyDescent="0.25">
      <c r="B10" s="2"/>
      <c r="C10" s="26" t="s">
        <v>16</v>
      </c>
      <c r="D10" s="26" t="s">
        <v>17</v>
      </c>
      <c r="E10" s="26" t="s">
        <v>18</v>
      </c>
      <c r="F10" s="26" t="s">
        <v>16</v>
      </c>
      <c r="G10" s="26" t="s">
        <v>17</v>
      </c>
      <c r="H10" s="26" t="s">
        <v>18</v>
      </c>
      <c r="I10" s="30"/>
      <c r="J10" s="35" t="s">
        <v>16</v>
      </c>
      <c r="K10" s="35" t="s">
        <v>17</v>
      </c>
      <c r="L10" s="35" t="s">
        <v>18</v>
      </c>
      <c r="M10" s="35" t="s">
        <v>16</v>
      </c>
      <c r="N10" s="35" t="s">
        <v>17</v>
      </c>
      <c r="O10" s="35" t="s">
        <v>18</v>
      </c>
    </row>
    <row r="11" spans="1:15" ht="26" x14ac:dyDescent="0.3">
      <c r="A11" s="4"/>
      <c r="B11" s="2" t="s">
        <v>19</v>
      </c>
      <c r="C11" s="12">
        <f>SUM(C12:C22)</f>
        <v>145605009</v>
      </c>
      <c r="D11" s="13">
        <f>SUM(D12:D22)</f>
        <v>89967365</v>
      </c>
      <c r="E11" s="14">
        <f t="shared" ref="E11:H11" si="0">SUM(E12:E22)</f>
        <v>55637644</v>
      </c>
      <c r="F11" s="27">
        <f t="shared" si="0"/>
        <v>121268519</v>
      </c>
      <c r="G11" s="28">
        <f t="shared" si="0"/>
        <v>74715454</v>
      </c>
      <c r="H11" s="29">
        <f t="shared" si="0"/>
        <v>46553065</v>
      </c>
      <c r="I11" s="31"/>
      <c r="J11" s="36">
        <f t="shared" ref="J11" si="1">SUM(J12:J22)</f>
        <v>109080000</v>
      </c>
      <c r="K11" s="44">
        <f t="shared" ref="K11:K14" si="2">J11-L11</f>
        <v>62515000</v>
      </c>
      <c r="L11" s="37">
        <f t="shared" ref="L11" si="3">SUM(L12:L22)</f>
        <v>46565000</v>
      </c>
      <c r="M11" s="59">
        <f t="shared" ref="M11" si="4">SUM(M12:M22)</f>
        <v>109080</v>
      </c>
      <c r="N11" s="58">
        <f t="shared" ref="N11:N14" si="5">M11-O11</f>
        <v>62515</v>
      </c>
      <c r="O11" s="57">
        <f t="shared" ref="O11" si="6">SUM(O12:O22)</f>
        <v>46565</v>
      </c>
    </row>
    <row r="12" spans="1:15" ht="17" x14ac:dyDescent="0.2">
      <c r="B12" s="3" t="s">
        <v>3</v>
      </c>
      <c r="C12" s="15">
        <v>2869308</v>
      </c>
      <c r="D12" s="16">
        <v>2869308</v>
      </c>
      <c r="E12" s="17">
        <f>C12-D12</f>
        <v>0</v>
      </c>
      <c r="F12" s="21">
        <v>407471</v>
      </c>
      <c r="G12" s="22">
        <v>407471</v>
      </c>
      <c r="H12" s="17">
        <f>F12-G12</f>
        <v>0</v>
      </c>
      <c r="I12" s="32"/>
      <c r="J12" s="38">
        <v>410000</v>
      </c>
      <c r="K12" s="39">
        <f t="shared" si="2"/>
        <v>410000</v>
      </c>
      <c r="L12" s="45">
        <v>0</v>
      </c>
      <c r="M12" s="38">
        <f>J12/1000</f>
        <v>410</v>
      </c>
      <c r="N12" s="39">
        <f t="shared" si="5"/>
        <v>410</v>
      </c>
      <c r="O12" s="55">
        <f>L12/1000</f>
        <v>0</v>
      </c>
    </row>
    <row r="13" spans="1:15" ht="17" x14ac:dyDescent="0.2">
      <c r="B13" s="3" t="s">
        <v>4</v>
      </c>
      <c r="C13" s="15">
        <v>3599229</v>
      </c>
      <c r="D13" s="16">
        <v>2425197</v>
      </c>
      <c r="E13" s="17">
        <f t="shared" ref="E13:E24" si="7">C13-D13</f>
        <v>1174032</v>
      </c>
      <c r="F13" s="21">
        <v>3480884</v>
      </c>
      <c r="G13" s="22">
        <v>2306851</v>
      </c>
      <c r="H13" s="17">
        <f t="shared" ref="H13:H24" si="8">F13-G13</f>
        <v>1174033</v>
      </c>
      <c r="I13" s="32"/>
      <c r="J13" s="38">
        <v>3480000</v>
      </c>
      <c r="K13" s="39">
        <f t="shared" si="2"/>
        <v>2300000</v>
      </c>
      <c r="L13" s="40">
        <v>1180000</v>
      </c>
      <c r="M13" s="38">
        <f t="shared" ref="M13:O22" si="9">J13/1000</f>
        <v>3480</v>
      </c>
      <c r="N13" s="39">
        <f t="shared" si="5"/>
        <v>2300</v>
      </c>
      <c r="O13" s="55">
        <f t="shared" si="9"/>
        <v>1180</v>
      </c>
    </row>
    <row r="14" spans="1:15" ht="17" x14ac:dyDescent="0.2">
      <c r="B14" s="3" t="s">
        <v>5</v>
      </c>
      <c r="C14" s="15">
        <v>2045560</v>
      </c>
      <c r="D14" s="16">
        <v>2045560</v>
      </c>
      <c r="E14" s="17">
        <f t="shared" si="7"/>
        <v>0</v>
      </c>
      <c r="F14" s="21">
        <v>2368275</v>
      </c>
      <c r="G14" s="23">
        <v>2368275</v>
      </c>
      <c r="H14" s="17">
        <f t="shared" si="8"/>
        <v>0</v>
      </c>
      <c r="I14" s="32"/>
      <c r="J14" s="38">
        <v>2370000</v>
      </c>
      <c r="K14" s="39">
        <f t="shared" si="2"/>
        <v>2370000</v>
      </c>
      <c r="L14" s="40">
        <v>0</v>
      </c>
      <c r="M14" s="38">
        <f t="shared" si="9"/>
        <v>2370</v>
      </c>
      <c r="N14" s="39">
        <f t="shared" si="5"/>
        <v>2370</v>
      </c>
      <c r="O14" s="55">
        <f t="shared" si="9"/>
        <v>0</v>
      </c>
    </row>
    <row r="15" spans="1:15" ht="17" x14ac:dyDescent="0.2">
      <c r="B15" s="3" t="s">
        <v>6</v>
      </c>
      <c r="C15" s="15">
        <v>34585455</v>
      </c>
      <c r="D15" s="16">
        <v>14281915</v>
      </c>
      <c r="E15" s="17">
        <f t="shared" si="7"/>
        <v>20303540</v>
      </c>
      <c r="F15" s="21">
        <v>30214733</v>
      </c>
      <c r="G15" s="23">
        <v>13616182</v>
      </c>
      <c r="H15" s="17">
        <f t="shared" si="8"/>
        <v>16598551</v>
      </c>
      <c r="I15" s="32"/>
      <c r="J15" s="38">
        <v>25000000</v>
      </c>
      <c r="K15" s="39">
        <f>J15-L15</f>
        <v>8400000</v>
      </c>
      <c r="L15" s="40">
        <v>16600000</v>
      </c>
      <c r="M15" s="38">
        <f t="shared" si="9"/>
        <v>25000</v>
      </c>
      <c r="N15" s="39">
        <f>M15-O15</f>
        <v>8400</v>
      </c>
      <c r="O15" s="55">
        <f t="shared" si="9"/>
        <v>16600</v>
      </c>
    </row>
    <row r="16" spans="1:15" ht="17" x14ac:dyDescent="0.2">
      <c r="B16" s="3" t="s">
        <v>7</v>
      </c>
      <c r="C16" s="15">
        <v>5596205</v>
      </c>
      <c r="D16" s="16">
        <v>1862321</v>
      </c>
      <c r="E16" s="17">
        <f t="shared" si="7"/>
        <v>3733884</v>
      </c>
      <c r="F16" s="21">
        <v>1052406</v>
      </c>
      <c r="G16" s="22">
        <v>241051</v>
      </c>
      <c r="H16" s="17">
        <f t="shared" si="8"/>
        <v>811355</v>
      </c>
      <c r="I16" s="32"/>
      <c r="J16" s="38">
        <v>1050000</v>
      </c>
      <c r="K16" s="39">
        <f t="shared" ref="K16:K22" si="10">J16-L16</f>
        <v>240000</v>
      </c>
      <c r="L16" s="40">
        <v>810000</v>
      </c>
      <c r="M16" s="38">
        <f t="shared" si="9"/>
        <v>1050</v>
      </c>
      <c r="N16" s="39">
        <f t="shared" ref="N16:N22" si="11">M16-O16</f>
        <v>240</v>
      </c>
      <c r="O16" s="55">
        <f t="shared" si="9"/>
        <v>810</v>
      </c>
    </row>
    <row r="17" spans="2:15" ht="17" x14ac:dyDescent="0.2">
      <c r="B17" s="3" t="s">
        <v>8</v>
      </c>
      <c r="C17" s="15">
        <v>4717181</v>
      </c>
      <c r="D17" s="16">
        <v>4692382</v>
      </c>
      <c r="E17" s="17">
        <f t="shared" si="7"/>
        <v>24799</v>
      </c>
      <c r="F17" s="5">
        <v>4365325</v>
      </c>
      <c r="G17" s="22">
        <v>4340526</v>
      </c>
      <c r="H17" s="17">
        <f t="shared" si="8"/>
        <v>24799</v>
      </c>
      <c r="I17" s="32"/>
      <c r="J17" s="38">
        <v>4365000</v>
      </c>
      <c r="K17" s="39">
        <f t="shared" si="10"/>
        <v>4340000</v>
      </c>
      <c r="L17" s="40">
        <v>25000</v>
      </c>
      <c r="M17" s="38">
        <f t="shared" si="9"/>
        <v>4365</v>
      </c>
      <c r="N17" s="39">
        <f t="shared" si="11"/>
        <v>4340</v>
      </c>
      <c r="O17" s="55">
        <f t="shared" si="9"/>
        <v>25</v>
      </c>
    </row>
    <row r="18" spans="2:15" ht="17" x14ac:dyDescent="0.2">
      <c r="B18" s="3" t="s">
        <v>9</v>
      </c>
      <c r="C18" s="15">
        <v>24680555</v>
      </c>
      <c r="D18" s="16">
        <v>21339626</v>
      </c>
      <c r="E18" s="17">
        <f t="shared" si="7"/>
        <v>3340929</v>
      </c>
      <c r="F18" s="21">
        <v>21985146</v>
      </c>
      <c r="G18" s="22">
        <v>19769442</v>
      </c>
      <c r="H18" s="17">
        <f t="shared" si="8"/>
        <v>2215704</v>
      </c>
      <c r="I18" s="32"/>
      <c r="J18" s="38">
        <v>15000000</v>
      </c>
      <c r="K18" s="39">
        <f t="shared" si="10"/>
        <v>12785000</v>
      </c>
      <c r="L18" s="40">
        <v>2215000</v>
      </c>
      <c r="M18" s="38">
        <f t="shared" si="9"/>
        <v>15000</v>
      </c>
      <c r="N18" s="39">
        <f t="shared" si="11"/>
        <v>12785</v>
      </c>
      <c r="O18" s="55">
        <f t="shared" si="9"/>
        <v>2215</v>
      </c>
    </row>
    <row r="19" spans="2:15" ht="17" x14ac:dyDescent="0.2">
      <c r="B19" s="3" t="s">
        <v>10</v>
      </c>
      <c r="C19" s="15">
        <v>520356</v>
      </c>
      <c r="D19" s="16">
        <v>141356</v>
      </c>
      <c r="E19" s="17">
        <f t="shared" si="7"/>
        <v>379000</v>
      </c>
      <c r="F19" s="21">
        <v>130707</v>
      </c>
      <c r="G19" s="22">
        <v>21707</v>
      </c>
      <c r="H19" s="17">
        <f t="shared" si="8"/>
        <v>109000</v>
      </c>
      <c r="I19" s="32"/>
      <c r="J19" s="38">
        <v>130000</v>
      </c>
      <c r="K19" s="39">
        <f t="shared" si="10"/>
        <v>20000</v>
      </c>
      <c r="L19" s="40">
        <v>110000</v>
      </c>
      <c r="M19" s="38">
        <f t="shared" si="9"/>
        <v>130</v>
      </c>
      <c r="N19" s="39">
        <f t="shared" si="11"/>
        <v>20</v>
      </c>
      <c r="O19" s="55">
        <f t="shared" si="9"/>
        <v>110</v>
      </c>
    </row>
    <row r="20" spans="2:15" ht="68" x14ac:dyDescent="0.2">
      <c r="B20" s="3" t="s">
        <v>11</v>
      </c>
      <c r="C20" s="15">
        <v>136580</v>
      </c>
      <c r="D20" s="16">
        <v>136580</v>
      </c>
      <c r="E20" s="17">
        <f t="shared" si="7"/>
        <v>0</v>
      </c>
      <c r="F20" s="21">
        <v>95937</v>
      </c>
      <c r="G20" s="22">
        <v>95937</v>
      </c>
      <c r="H20" s="17">
        <f t="shared" si="8"/>
        <v>0</v>
      </c>
      <c r="I20" s="32"/>
      <c r="J20" s="38">
        <v>100000</v>
      </c>
      <c r="K20" s="39">
        <f t="shared" si="10"/>
        <v>100000</v>
      </c>
      <c r="L20" s="40">
        <v>0</v>
      </c>
      <c r="M20" s="38">
        <f t="shared" si="9"/>
        <v>100</v>
      </c>
      <c r="N20" s="39">
        <f t="shared" si="11"/>
        <v>100</v>
      </c>
      <c r="O20" s="55">
        <f t="shared" si="9"/>
        <v>0</v>
      </c>
    </row>
    <row r="21" spans="2:15" ht="34" x14ac:dyDescent="0.2">
      <c r="B21" s="3" t="s">
        <v>12</v>
      </c>
      <c r="C21" s="15">
        <v>1489458</v>
      </c>
      <c r="D21" s="16">
        <v>197085</v>
      </c>
      <c r="E21" s="17">
        <f t="shared" si="7"/>
        <v>1292373</v>
      </c>
      <c r="F21" s="21">
        <v>1525330</v>
      </c>
      <c r="G21" s="22">
        <v>232957</v>
      </c>
      <c r="H21" s="17">
        <f t="shared" si="8"/>
        <v>1292373</v>
      </c>
      <c r="I21" s="32"/>
      <c r="J21" s="38">
        <v>1525000</v>
      </c>
      <c r="K21" s="39">
        <f t="shared" si="10"/>
        <v>230000</v>
      </c>
      <c r="L21" s="40">
        <v>1295000</v>
      </c>
      <c r="M21" s="38">
        <f t="shared" si="9"/>
        <v>1525</v>
      </c>
      <c r="N21" s="39">
        <f t="shared" si="11"/>
        <v>230</v>
      </c>
      <c r="O21" s="55">
        <f t="shared" si="9"/>
        <v>1295</v>
      </c>
    </row>
    <row r="22" spans="2:15" ht="34" x14ac:dyDescent="0.2">
      <c r="B22" s="3" t="s">
        <v>13</v>
      </c>
      <c r="C22" s="18">
        <v>65365122</v>
      </c>
      <c r="D22" s="19">
        <v>39976035</v>
      </c>
      <c r="E22" s="20">
        <f t="shared" si="7"/>
        <v>25389087</v>
      </c>
      <c r="F22" s="24">
        <v>55642305</v>
      </c>
      <c r="G22" s="25">
        <v>31315055</v>
      </c>
      <c r="H22" s="20">
        <f t="shared" si="8"/>
        <v>24327250</v>
      </c>
      <c r="I22" s="33"/>
      <c r="J22" s="41">
        <v>55650000</v>
      </c>
      <c r="K22" s="42">
        <f t="shared" si="10"/>
        <v>31320000</v>
      </c>
      <c r="L22" s="43">
        <v>24330000</v>
      </c>
      <c r="M22" s="41">
        <f t="shared" si="9"/>
        <v>55650</v>
      </c>
      <c r="N22" s="42">
        <f t="shared" si="11"/>
        <v>31320</v>
      </c>
      <c r="O22" s="56">
        <f t="shared" si="9"/>
        <v>24330</v>
      </c>
    </row>
    <row r="23" spans="2:15" ht="17" x14ac:dyDescent="0.2">
      <c r="B23" s="3"/>
      <c r="C23" s="16"/>
      <c r="D23" s="16"/>
      <c r="E23" s="16"/>
      <c r="F23" s="22"/>
      <c r="G23" s="22"/>
      <c r="H23" s="16"/>
      <c r="I23" s="32"/>
      <c r="J23" s="22"/>
      <c r="K23" s="22"/>
      <c r="L23" s="16"/>
      <c r="M23" s="22"/>
      <c r="N23" s="22"/>
      <c r="O23" s="16"/>
    </row>
    <row r="24" spans="2:15" ht="17" x14ac:dyDescent="0.2">
      <c r="B24" s="6" t="s">
        <v>15</v>
      </c>
      <c r="C24" s="7">
        <v>36714577</v>
      </c>
      <c r="D24" s="7">
        <v>21356704</v>
      </c>
      <c r="E24" s="7">
        <f t="shared" si="7"/>
        <v>15357873</v>
      </c>
      <c r="F24" s="8">
        <v>35564063</v>
      </c>
      <c r="G24" s="11">
        <v>21233027</v>
      </c>
      <c r="H24" s="7">
        <f t="shared" si="8"/>
        <v>14331036</v>
      </c>
      <c r="I24" s="34"/>
      <c r="J24" s="8">
        <v>35564063</v>
      </c>
      <c r="K24" s="11">
        <v>21233027</v>
      </c>
      <c r="L24" s="7">
        <f t="shared" ref="L24" si="12">J24-K24</f>
        <v>14331036</v>
      </c>
      <c r="M24" s="8">
        <v>35564063</v>
      </c>
      <c r="N24" s="11">
        <v>21233027</v>
      </c>
      <c r="O24" s="7">
        <f t="shared" ref="O24" si="13">M24-N24</f>
        <v>14331036</v>
      </c>
    </row>
  </sheetData>
  <mergeCells count="6">
    <mergeCell ref="M3:O3"/>
    <mergeCell ref="B5:F5"/>
    <mergeCell ref="C9:E9"/>
    <mergeCell ref="F9:H9"/>
    <mergeCell ref="J9:L9"/>
    <mergeCell ref="M9:O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DFEB5-80E2-D948-9B8A-4FDB0AFF480E}">
  <dimension ref="C2:K47"/>
  <sheetViews>
    <sheetView topLeftCell="A38" workbookViewId="0">
      <selection activeCell="D45" sqref="C45:D45"/>
    </sheetView>
  </sheetViews>
  <sheetFormatPr baseColWidth="10" defaultRowHeight="16" x14ac:dyDescent="0.2"/>
  <cols>
    <col min="3" max="3" width="53.6640625" customWidth="1"/>
    <col min="4" max="4" width="22" customWidth="1"/>
    <col min="5" max="5" width="26.83203125" customWidth="1"/>
  </cols>
  <sheetData>
    <row r="2" spans="3:11" s="63" customFormat="1" ht="37" x14ac:dyDescent="0.45">
      <c r="C2" s="79" t="s">
        <v>39</v>
      </c>
      <c r="D2" s="79"/>
      <c r="E2" s="80"/>
      <c r="F2" s="80"/>
      <c r="G2" s="80"/>
      <c r="H2" s="80"/>
      <c r="I2" s="80"/>
      <c r="J2" s="80"/>
      <c r="K2" s="80"/>
    </row>
    <row r="3" spans="3:11" ht="24" x14ac:dyDescent="0.3">
      <c r="C3" s="78" t="s">
        <v>38</v>
      </c>
      <c r="D3" s="81">
        <f>50+39+370</f>
        <v>459</v>
      </c>
    </row>
    <row r="4" spans="3:11" s="61" customFormat="1" ht="40" x14ac:dyDescent="0.25">
      <c r="C4" s="66" t="s">
        <v>41</v>
      </c>
      <c r="D4" s="82">
        <f>3926+17760+17772</f>
        <v>39458</v>
      </c>
    </row>
    <row r="29" spans="3:5" ht="141" customHeight="1" x14ac:dyDescent="0.2"/>
    <row r="30" spans="3:5" ht="148" customHeight="1" x14ac:dyDescent="0.3">
      <c r="C30" s="64"/>
    </row>
    <row r="31" spans="3:5" ht="24" x14ac:dyDescent="0.3">
      <c r="C31" s="68" t="s">
        <v>40</v>
      </c>
      <c r="D31" s="68">
        <v>513</v>
      </c>
      <c r="E31" s="64"/>
    </row>
    <row r="32" spans="3:5" ht="24" x14ac:dyDescent="0.3">
      <c r="C32" s="69"/>
      <c r="D32" s="69"/>
      <c r="E32" s="64"/>
    </row>
    <row r="33" spans="3:5" ht="24" x14ac:dyDescent="0.3">
      <c r="C33" s="52" t="s">
        <v>36</v>
      </c>
      <c r="D33" s="52" t="s">
        <v>32</v>
      </c>
      <c r="E33" s="64"/>
    </row>
    <row r="34" spans="3:5" ht="24" x14ac:dyDescent="0.3">
      <c r="C34" s="64" t="s">
        <v>35</v>
      </c>
      <c r="D34" s="54">
        <v>85516</v>
      </c>
      <c r="E34" s="64"/>
    </row>
    <row r="35" spans="3:5" ht="24" x14ac:dyDescent="0.3">
      <c r="C35" s="64" t="s">
        <v>33</v>
      </c>
      <c r="D35" s="54">
        <f>D34-D36</f>
        <v>1516</v>
      </c>
      <c r="E35" s="64"/>
    </row>
    <row r="36" spans="3:5" ht="24" x14ac:dyDescent="0.3">
      <c r="C36" s="64" t="s">
        <v>34</v>
      </c>
      <c r="D36" s="54">
        <v>84000</v>
      </c>
      <c r="E36" s="64"/>
    </row>
    <row r="37" spans="3:5" ht="24" x14ac:dyDescent="0.3">
      <c r="C37" s="64"/>
      <c r="D37" s="64"/>
      <c r="E37" s="64"/>
    </row>
    <row r="38" spans="3:5" ht="24" x14ac:dyDescent="0.3">
      <c r="C38" s="64"/>
      <c r="D38" s="64"/>
      <c r="E38" s="64"/>
    </row>
    <row r="39" spans="3:5" ht="24" x14ac:dyDescent="0.3">
      <c r="C39" s="64"/>
      <c r="D39" s="64"/>
      <c r="E39" s="64"/>
    </row>
    <row r="40" spans="3:5" s="63" customFormat="1" ht="50" x14ac:dyDescent="0.3">
      <c r="C40" s="71" t="s">
        <v>24</v>
      </c>
      <c r="D40" s="71" t="s">
        <v>25</v>
      </c>
      <c r="E40" s="72" t="s">
        <v>26</v>
      </c>
    </row>
    <row r="41" spans="3:5" ht="100" x14ac:dyDescent="0.3">
      <c r="C41" s="65" t="s">
        <v>28</v>
      </c>
      <c r="D41" s="50">
        <v>417</v>
      </c>
      <c r="E41" s="73">
        <f>D41/48</f>
        <v>8.6875</v>
      </c>
    </row>
    <row r="42" spans="3:5" ht="25" x14ac:dyDescent="0.3">
      <c r="C42" s="70" t="s">
        <v>37</v>
      </c>
      <c r="D42" s="50"/>
      <c r="E42" s="73"/>
    </row>
    <row r="43" spans="3:5" ht="50" x14ac:dyDescent="0.3">
      <c r="C43" s="65" t="s">
        <v>23</v>
      </c>
      <c r="D43" s="67">
        <f>150-14</f>
        <v>136</v>
      </c>
      <c r="E43" s="74">
        <f>D43/48</f>
        <v>2.8333333333333335</v>
      </c>
    </row>
    <row r="44" spans="3:5" ht="24" x14ac:dyDescent="0.3">
      <c r="C44" s="64"/>
      <c r="D44" s="64"/>
      <c r="E44" s="64"/>
    </row>
    <row r="45" spans="3:5" ht="50" x14ac:dyDescent="0.3">
      <c r="C45" s="75" t="s">
        <v>29</v>
      </c>
      <c r="D45" s="68">
        <v>90</v>
      </c>
      <c r="E45" s="64"/>
    </row>
    <row r="46" spans="3:5" ht="50" x14ac:dyDescent="0.3">
      <c r="C46" s="76" t="s">
        <v>27</v>
      </c>
      <c r="D46" s="77">
        <v>23</v>
      </c>
      <c r="E46" s="64"/>
    </row>
    <row r="47" spans="3:5" x14ac:dyDescent="0.2">
      <c r="D47" s="49"/>
    </row>
  </sheetData>
  <mergeCells count="1">
    <mergeCell ref="C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Vladimir Morozov</cp:lastModifiedBy>
  <dcterms:created xsi:type="dcterms:W3CDTF">2021-01-21T06:58:58Z</dcterms:created>
  <dcterms:modified xsi:type="dcterms:W3CDTF">2021-01-25T06:34:58Z</dcterms:modified>
</cp:coreProperties>
</file>