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vladimirmorozov/Desktop/"/>
    </mc:Choice>
  </mc:AlternateContent>
  <xr:revisionPtr revIDLastSave="0" documentId="13_ncr:1_{A5704DBB-FBE3-7A47-A094-FABE1470612B}" xr6:coauthVersionLast="47" xr6:coauthVersionMax="47" xr10:uidLastSave="{00000000-0000-0000-0000-000000000000}"/>
  <bookViews>
    <workbookView xWindow="660" yWindow="1440" windowWidth="28800" windowHeight="14560" xr2:uid="{00000000-000D-0000-FFFF-FFFF00000000}"/>
  </bookViews>
  <sheets>
    <sheet name="Закупки" sheetId="1" r:id="rId1"/>
    <sheet name="ФЗП+ФМП" sheetId="2" r:id="rId2"/>
    <sheet name="2022 год n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D16" i="3"/>
  <c r="F15" i="3"/>
  <c r="F14" i="3"/>
  <c r="E13" i="3"/>
  <c r="F13" i="3" s="1"/>
  <c r="E12" i="3"/>
  <c r="F12" i="3" s="1"/>
  <c r="F16" i="3" s="1"/>
  <c r="E20" i="3" s="1"/>
  <c r="F6" i="3"/>
  <c r="D20" i="3" s="1"/>
  <c r="D43" i="2"/>
  <c r="F43" i="2" s="1"/>
  <c r="D38" i="2"/>
  <c r="D28" i="2"/>
  <c r="D27" i="2"/>
  <c r="D26" i="2"/>
  <c r="D32" i="2" s="1"/>
  <c r="D24" i="2"/>
  <c r="C21" i="2"/>
  <c r="D33" i="2" s="1"/>
  <c r="D8" i="2"/>
  <c r="D7" i="2"/>
  <c r="D13" i="2" s="1"/>
  <c r="F20" i="3" l="1"/>
  <c r="F21" i="3" s="1"/>
  <c r="F22" i="3" s="1"/>
  <c r="D34" i="2"/>
  <c r="D21" i="2"/>
  <c r="E32" i="2"/>
  <c r="D47" i="2"/>
  <c r="E43" i="2"/>
  <c r="C47" i="2" s="1"/>
  <c r="E47" i="2" s="1"/>
  <c r="D50" i="2" s="1"/>
  <c r="E50" i="2" s="1"/>
  <c r="I4" i="1"/>
  <c r="H4" i="1"/>
  <c r="H5" i="1"/>
  <c r="I5" i="1" l="1"/>
</calcChain>
</file>

<file path=xl/sharedStrings.xml><?xml version="1.0" encoding="utf-8"?>
<sst xmlns="http://schemas.openxmlformats.org/spreadsheetml/2006/main" count="77" uniqueCount="57">
  <si>
    <t>Источник финансирования</t>
  </si>
  <si>
    <t>Бюджет 1065</t>
  </si>
  <si>
    <t>Период</t>
  </si>
  <si>
    <t>Количество в плане</t>
  </si>
  <si>
    <t>Сумма $</t>
  </si>
  <si>
    <t>%</t>
  </si>
  <si>
    <t>На 01.12.2021</t>
  </si>
  <si>
    <t>2022 год</t>
  </si>
  <si>
    <t>Целевые средства</t>
  </si>
  <si>
    <t>% по количеству заявок</t>
  </si>
  <si>
    <t>Количество заявок запущено (с учетом заявок по счетам, объединения заявок)</t>
  </si>
  <si>
    <t>% по сумме к плану</t>
  </si>
  <si>
    <t>*План выплат сентябрь-декабрь</t>
  </si>
  <si>
    <t>Окладная часть</t>
  </si>
  <si>
    <t>ФС (надбавки НС)</t>
  </si>
  <si>
    <t>Итого обязательных выплат</t>
  </si>
  <si>
    <t>Планируемые доп-ые выплаты, в т.ч.:</t>
  </si>
  <si>
    <t>Премии отделов</t>
  </si>
  <si>
    <t>Квартальная премия</t>
  </si>
  <si>
    <t>Конкурс работ</t>
  </si>
  <si>
    <t>НИКА</t>
  </si>
  <si>
    <t>Итого выплат за 2 мес.</t>
  </si>
  <si>
    <t>План 2021 год с учетом корректировки 1-4 кв.</t>
  </si>
  <si>
    <t>Фактические выплаты за 10 месяцев</t>
  </si>
  <si>
    <t>План на 2 мес.</t>
  </si>
  <si>
    <t>*План выплат на 2 мес.</t>
  </si>
  <si>
    <t>*План выплат ноябрь-декабрь</t>
  </si>
  <si>
    <t>Базовый фонд</t>
  </si>
  <si>
    <t>доп. ресурсы</t>
  </si>
  <si>
    <t>Планируемые выплаты на 4 мес.</t>
  </si>
  <si>
    <t>Факт за октябрь-ноябрь (с учетом премий ФМП и вычетом премии по Нуклотрону)</t>
  </si>
  <si>
    <t>План 2021 год с учетом корректировки 1-4 кв.*</t>
  </si>
  <si>
    <t>Факт ФЗП (по данным 1С)</t>
  </si>
  <si>
    <t>Итого остаток на 2 мес.</t>
  </si>
  <si>
    <t>* c учетом дополнительных средств, выделенных Дирекцией</t>
  </si>
  <si>
    <t>Экономия по ФЗП</t>
  </si>
  <si>
    <t>ФМП на 23.11.</t>
  </si>
  <si>
    <t>Экономия по ФЗП на 31.12.21</t>
  </si>
  <si>
    <t>ФМП на 31.12.</t>
  </si>
  <si>
    <t xml:space="preserve">Плановый ФЗП на 2022 год </t>
  </si>
  <si>
    <t>с 01.01. по 31.03.</t>
  </si>
  <si>
    <t>01.04. по 31.12.</t>
  </si>
  <si>
    <t>Год</t>
  </si>
  <si>
    <t>Расчет фактического ФЗП на 2022 год</t>
  </si>
  <si>
    <t>обязательные выплаты</t>
  </si>
  <si>
    <t>резервы отделов</t>
  </si>
  <si>
    <t>квартальная премия</t>
  </si>
  <si>
    <t>Прием персонала</t>
  </si>
  <si>
    <t>Из ФЗП резерва Дирекции</t>
  </si>
  <si>
    <t>Итого</t>
  </si>
  <si>
    <t>Плановый ФЗП на 2022 год</t>
  </si>
  <si>
    <t>Фактический ФЗП на 2022 год</t>
  </si>
  <si>
    <t>Разница</t>
  </si>
  <si>
    <t>тыс.руб.</t>
  </si>
  <si>
    <t>в тыс.$</t>
  </si>
  <si>
    <t>чистый перерасход ФЗП</t>
  </si>
  <si>
    <t>Заявки порогового значения "A" и выше по проекту 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</si>
</sst>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"/>
    <numFmt numFmtId="168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/>
    </xf>
    <xf numFmtId="167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167" fontId="3" fillId="0" borderId="0" xfId="0" applyNumberFormat="1" applyFont="1" applyFill="1"/>
    <xf numFmtId="167" fontId="0" fillId="0" borderId="0" xfId="0" applyNumberFormat="1" applyFill="1"/>
    <xf numFmtId="0" fontId="0" fillId="0" borderId="0" xfId="0" applyFill="1"/>
    <xf numFmtId="0" fontId="7" fillId="0" borderId="0" xfId="0" applyFont="1"/>
    <xf numFmtId="0" fontId="7" fillId="0" borderId="0" xfId="0" applyFont="1" applyAlignment="1">
      <alignment vertical="center"/>
    </xf>
    <xf numFmtId="168" fontId="0" fillId="0" borderId="1" xfId="0" applyNumberFormat="1" applyBorder="1"/>
    <xf numFmtId="168" fontId="0" fillId="0" borderId="0" xfId="0" applyNumberFormat="1"/>
    <xf numFmtId="0" fontId="0" fillId="0" borderId="1" xfId="0" applyBorder="1" applyAlignment="1">
      <alignment horizontal="left" wrapText="1"/>
    </xf>
    <xf numFmtId="168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wrapText="1"/>
    </xf>
    <xf numFmtId="168" fontId="7" fillId="0" borderId="0" xfId="0" applyNumberFormat="1" applyFont="1" applyAlignment="1">
      <alignment horizontal="right" vertical="center"/>
    </xf>
    <xf numFmtId="3" fontId="0" fillId="0" borderId="0" xfId="0" applyNumberFormat="1"/>
    <xf numFmtId="0" fontId="7" fillId="5" borderId="0" xfId="0" applyFont="1" applyFill="1" applyAlignment="1">
      <alignment horizontal="right"/>
    </xf>
    <xf numFmtId="168" fontId="7" fillId="5" borderId="0" xfId="0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168" fontId="10" fillId="0" borderId="0" xfId="0" applyNumberFormat="1" applyFont="1" applyAlignment="1">
      <alignment horizontal="right"/>
    </xf>
    <xf numFmtId="167" fontId="10" fillId="0" borderId="0" xfId="0" applyNumberFormat="1" applyFont="1"/>
    <xf numFmtId="168" fontId="11" fillId="5" borderId="0" xfId="0" applyNumberFormat="1" applyFont="1" applyFill="1"/>
    <xf numFmtId="0" fontId="7" fillId="6" borderId="1" xfId="0" applyFont="1" applyFill="1" applyBorder="1" applyAlignment="1">
      <alignment horizontal="center" vertical="top" wrapText="1"/>
    </xf>
    <xf numFmtId="168" fontId="0" fillId="6" borderId="1" xfId="0" applyNumberFormat="1" applyFill="1" applyBorder="1"/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7" fontId="12" fillId="0" borderId="0" xfId="0" applyNumberFormat="1" applyFont="1" applyAlignment="1">
      <alignment horizontal="center"/>
    </xf>
    <xf numFmtId="0" fontId="3" fillId="0" borderId="0" xfId="0" applyFont="1"/>
    <xf numFmtId="168" fontId="13" fillId="0" borderId="1" xfId="0" applyNumberFormat="1" applyFont="1" applyBorder="1"/>
    <xf numFmtId="0" fontId="7" fillId="0" borderId="0" xfId="0" applyFont="1" applyAlignment="1">
      <alignment horizontal="right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6" xfId="0" applyBorder="1"/>
    <xf numFmtId="168" fontId="0" fillId="0" borderId="8" xfId="0" applyNumberFormat="1" applyBorder="1"/>
    <xf numFmtId="168" fontId="0" fillId="0" borderId="9" xfId="0" applyNumberFormat="1" applyBorder="1" applyAlignment="1">
      <alignment horizontal="right"/>
    </xf>
    <xf numFmtId="168" fontId="1" fillId="0" borderId="1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8" fontId="0" fillId="0" borderId="7" xfId="0" applyNumberFormat="1" applyBorder="1"/>
    <xf numFmtId="167" fontId="0" fillId="0" borderId="7" xfId="0" applyNumberFormat="1" applyBorder="1"/>
    <xf numFmtId="0" fontId="0" fillId="8" borderId="6" xfId="0" applyFill="1" applyBorder="1"/>
    <xf numFmtId="0" fontId="0" fillId="8" borderId="0" xfId="0" applyFill="1" applyAlignment="1">
      <alignment horizontal="right"/>
    </xf>
    <xf numFmtId="168" fontId="0" fillId="8" borderId="0" xfId="0" applyNumberFormat="1" applyFill="1"/>
    <xf numFmtId="167" fontId="0" fillId="8" borderId="7" xfId="0" applyNumberFormat="1" applyFill="1" applyBorder="1"/>
    <xf numFmtId="0" fontId="0" fillId="0" borderId="8" xfId="0" applyBorder="1"/>
    <xf numFmtId="0" fontId="7" fillId="0" borderId="9" xfId="0" applyFont="1" applyBorder="1" applyAlignment="1">
      <alignment horizontal="right"/>
    </xf>
    <xf numFmtId="168" fontId="0" fillId="0" borderId="9" xfId="0" applyNumberFormat="1" applyBorder="1"/>
    <xf numFmtId="0" fontId="7" fillId="0" borderId="11" xfId="0" applyFont="1" applyBorder="1" applyAlignment="1">
      <alignment horizontal="center" vertical="center" wrapText="1"/>
    </xf>
    <xf numFmtId="168" fontId="7" fillId="0" borderId="1" xfId="0" applyNumberFormat="1" applyFont="1" applyBorder="1"/>
    <xf numFmtId="0" fontId="7" fillId="0" borderId="1" xfId="0" applyFont="1" applyBorder="1"/>
    <xf numFmtId="167" fontId="7" fillId="0" borderId="1" xfId="0" applyNumberFormat="1" applyFont="1" applyBorder="1"/>
    <xf numFmtId="167" fontId="12" fillId="0" borderId="0" xfId="0" applyNumberFormat="1" applyFont="1"/>
    <xf numFmtId="0" fontId="12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677332</xdr:colOff>
      <xdr:row>8</xdr:row>
      <xdr:rowOff>33867</xdr:rowOff>
    </xdr:from>
    <xdr:to>
      <xdr:col>5</xdr:col>
      <xdr:colOff>1299641</xdr:colOff>
      <xdr:row>59</xdr:row>
      <xdr:rowOff>160867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D1F8F-15A5-9141-94C9-C198E738F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2" y="2328334"/>
          <a:ext cx="71077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8"/>
  <sheetViews>
    <sheetView tabSelected="1" zoomScale="150" zoomScaleNormal="150" workbookViewId="0">
      <selection activeCell="B3" sqref="B3"/>
    </sheetView>
  </sheetViews>
  <sheetFormatPr baseColWidth="10" defaultColWidth="8.83203125" defaultRowHeight="15" x14ac:dyDescent="0.2"/>
  <cols>
    <col min="2" max="2" width="11.5" customWidth="1"/>
    <col min="3" max="5" width="21.5" customWidth="1"/>
    <col min="6" max="6" width="24.83203125" customWidth="1"/>
    <col min="7" max="7" width="21.1640625" customWidth="1"/>
    <col min="8" max="8" width="10.5" customWidth="1"/>
    <col min="10" max="10" width="8.83203125" style="27"/>
  </cols>
  <sheetData>
    <row r="2" spans="2:11" ht="19" x14ac:dyDescent="0.25">
      <c r="B2" s="82" t="s">
        <v>56</v>
      </c>
    </row>
    <row r="3" spans="2:11" ht="48" x14ac:dyDescent="0.2">
      <c r="B3" s="4" t="s">
        <v>2</v>
      </c>
      <c r="C3" s="5" t="s">
        <v>0</v>
      </c>
      <c r="D3" s="5" t="s">
        <v>3</v>
      </c>
      <c r="E3" s="5" t="s">
        <v>4</v>
      </c>
      <c r="F3" s="5" t="s">
        <v>10</v>
      </c>
      <c r="G3" s="5" t="s">
        <v>4</v>
      </c>
      <c r="H3" s="6" t="s">
        <v>9</v>
      </c>
      <c r="I3" s="7" t="s">
        <v>11</v>
      </c>
      <c r="J3" s="23"/>
      <c r="K3" s="24"/>
    </row>
    <row r="4" spans="2:11" ht="19" x14ac:dyDescent="0.2">
      <c r="B4" s="1" t="s">
        <v>6</v>
      </c>
      <c r="C4" s="8" t="s">
        <v>1</v>
      </c>
      <c r="D4" s="9">
        <v>248</v>
      </c>
      <c r="E4" s="10">
        <v>61576641</v>
      </c>
      <c r="F4" s="11">
        <v>150</v>
      </c>
      <c r="G4" s="10">
        <v>26893505</v>
      </c>
      <c r="H4" s="12">
        <f>F4/D4*100</f>
        <v>60.483870967741936</v>
      </c>
      <c r="I4" s="12">
        <f>G4/E4*100</f>
        <v>43.674849038939946</v>
      </c>
      <c r="J4" s="25"/>
    </row>
    <row r="5" spans="2:11" ht="18" customHeight="1" x14ac:dyDescent="0.2">
      <c r="B5" s="1"/>
      <c r="C5" s="13" t="s">
        <v>8</v>
      </c>
      <c r="D5" s="14">
        <v>29</v>
      </c>
      <c r="E5" s="15">
        <v>18444267</v>
      </c>
      <c r="F5" s="16">
        <v>19</v>
      </c>
      <c r="G5" s="15">
        <v>7580567</v>
      </c>
      <c r="H5" s="17">
        <f>F5/D5*100</f>
        <v>65.517241379310349</v>
      </c>
      <c r="I5" s="17">
        <f>G5/E5*100</f>
        <v>41.099855038966851</v>
      </c>
      <c r="J5" s="26"/>
    </row>
    <row r="6" spans="2:11" ht="18" customHeight="1" x14ac:dyDescent="0.2">
      <c r="B6" s="1" t="s">
        <v>7</v>
      </c>
      <c r="C6" s="19" t="s">
        <v>1</v>
      </c>
      <c r="D6" s="20">
        <v>189</v>
      </c>
      <c r="E6" s="21">
        <v>32699876</v>
      </c>
      <c r="F6" s="19"/>
      <c r="G6" s="19"/>
      <c r="H6" s="22"/>
      <c r="I6" s="22"/>
    </row>
    <row r="7" spans="2:11" ht="23" customHeight="1" x14ac:dyDescent="0.2">
      <c r="B7" s="1"/>
      <c r="C7" s="13" t="s">
        <v>8</v>
      </c>
      <c r="D7" s="14">
        <v>28</v>
      </c>
      <c r="E7" s="15">
        <v>28120767</v>
      </c>
      <c r="F7" s="13"/>
      <c r="G7" s="13"/>
      <c r="H7" s="18"/>
      <c r="I7" s="18"/>
    </row>
    <row r="8" spans="2:11" ht="23" customHeight="1" x14ac:dyDescent="0.2"/>
  </sheetData>
  <mergeCells count="2">
    <mergeCell ref="B4:B5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B755-0452-044D-AC41-D6E68EEB9671}">
  <sheetPr>
    <pageSetUpPr fitToPage="1"/>
  </sheetPr>
  <dimension ref="C2:G56"/>
  <sheetViews>
    <sheetView topLeftCell="A2" workbookViewId="0">
      <selection activeCell="E39" sqref="E39"/>
    </sheetView>
  </sheetViews>
  <sheetFormatPr baseColWidth="10" defaultColWidth="8.83203125" defaultRowHeight="15" x14ac:dyDescent="0.2"/>
  <cols>
    <col min="3" max="3" width="22.5" customWidth="1"/>
    <col min="4" max="4" width="23.1640625" bestFit="1" customWidth="1"/>
    <col min="5" max="5" width="15" customWidth="1"/>
    <col min="6" max="7" width="15.1640625" customWidth="1"/>
    <col min="8" max="8" width="15.6640625" customWidth="1"/>
    <col min="9" max="9" width="13.5" customWidth="1"/>
  </cols>
  <sheetData>
    <row r="2" spans="3:7" ht="20.25" customHeight="1" x14ac:dyDescent="0.2">
      <c r="G2" s="28"/>
    </row>
    <row r="3" spans="3:7" hidden="1" x14ac:dyDescent="0.2"/>
    <row r="4" spans="3:7" hidden="1" x14ac:dyDescent="0.2">
      <c r="C4" s="29" t="s">
        <v>12</v>
      </c>
    </row>
    <row r="5" spans="3:7" hidden="1" x14ac:dyDescent="0.2">
      <c r="C5" s="3" t="s">
        <v>13</v>
      </c>
      <c r="D5" s="30">
        <v>284000</v>
      </c>
    </row>
    <row r="6" spans="3:7" hidden="1" x14ac:dyDescent="0.2">
      <c r="C6" s="3" t="s">
        <v>14</v>
      </c>
      <c r="D6" s="30">
        <v>20840</v>
      </c>
      <c r="E6" s="31"/>
    </row>
    <row r="7" spans="3:7" ht="32" hidden="1" x14ac:dyDescent="0.2">
      <c r="C7" s="32" t="s">
        <v>15</v>
      </c>
      <c r="D7" s="33">
        <f>D5+D6</f>
        <v>304840</v>
      </c>
    </row>
    <row r="8" spans="3:7" ht="32" hidden="1" x14ac:dyDescent="0.2">
      <c r="C8" s="34" t="s">
        <v>16</v>
      </c>
      <c r="D8" s="35">
        <f>SUM(D9:D12)</f>
        <v>79198.8</v>
      </c>
    </row>
    <row r="9" spans="3:7" hidden="1" x14ac:dyDescent="0.2">
      <c r="C9" t="s">
        <v>17</v>
      </c>
      <c r="D9" s="36">
        <v>18524.8</v>
      </c>
    </row>
    <row r="10" spans="3:7" hidden="1" x14ac:dyDescent="0.2">
      <c r="C10" t="s">
        <v>18</v>
      </c>
      <c r="D10" s="36">
        <v>14000</v>
      </c>
    </row>
    <row r="11" spans="3:7" hidden="1" x14ac:dyDescent="0.2">
      <c r="C11" t="s">
        <v>19</v>
      </c>
      <c r="D11" s="36">
        <v>4360</v>
      </c>
    </row>
    <row r="12" spans="3:7" hidden="1" x14ac:dyDescent="0.2">
      <c r="C12" t="s">
        <v>20</v>
      </c>
      <c r="D12" s="36">
        <v>42314</v>
      </c>
    </row>
    <row r="13" spans="3:7" hidden="1" x14ac:dyDescent="0.2">
      <c r="C13" s="37" t="s">
        <v>21</v>
      </c>
      <c r="D13" s="38">
        <f>D7+D8</f>
        <v>384038.8</v>
      </c>
    </row>
    <row r="14" spans="3:7" ht="39.75" hidden="1" customHeight="1" x14ac:dyDescent="0.2"/>
    <row r="15" spans="3:7" ht="32" hidden="1" x14ac:dyDescent="0.2">
      <c r="C15" s="39" t="s">
        <v>22</v>
      </c>
      <c r="D15" s="39" t="s">
        <v>23</v>
      </c>
      <c r="G15" s="31"/>
    </row>
    <row r="16" spans="3:7" hidden="1" x14ac:dyDescent="0.2">
      <c r="C16" s="30">
        <v>1097052.8999999999</v>
      </c>
      <c r="D16" s="30">
        <v>891223.3</v>
      </c>
      <c r="G16" s="31"/>
    </row>
    <row r="17" spans="3:7" hidden="1" x14ac:dyDescent="0.2">
      <c r="G17" s="31"/>
    </row>
    <row r="18" spans="3:7" hidden="1" x14ac:dyDescent="0.2">
      <c r="G18" s="31"/>
    </row>
    <row r="19" spans="3:7" hidden="1" x14ac:dyDescent="0.2"/>
    <row r="20" spans="3:7" ht="16" hidden="1" x14ac:dyDescent="0.2">
      <c r="C20" s="39" t="s">
        <v>24</v>
      </c>
      <c r="D20" s="39" t="s">
        <v>25</v>
      </c>
    </row>
    <row r="21" spans="3:7" hidden="1" x14ac:dyDescent="0.2">
      <c r="C21" s="30" t="e">
        <f>#REF!</f>
        <v>#REF!</v>
      </c>
      <c r="D21" s="30">
        <f>D32</f>
        <v>199518.7</v>
      </c>
    </row>
    <row r="22" spans="3:7" x14ac:dyDescent="0.2">
      <c r="C22" s="31"/>
      <c r="D22" s="31"/>
    </row>
    <row r="23" spans="3:7" x14ac:dyDescent="0.2">
      <c r="C23" s="40" t="s">
        <v>26</v>
      </c>
      <c r="D23" s="31"/>
    </row>
    <row r="24" spans="3:7" x14ac:dyDescent="0.2">
      <c r="C24" s="3" t="s">
        <v>27</v>
      </c>
      <c r="D24" s="30">
        <f>71854*2</f>
        <v>143708</v>
      </c>
      <c r="E24" s="31"/>
    </row>
    <row r="25" spans="3:7" x14ac:dyDescent="0.2">
      <c r="C25" s="3" t="s">
        <v>14</v>
      </c>
      <c r="D25" s="30">
        <v>12786.9</v>
      </c>
      <c r="F25" s="31"/>
    </row>
    <row r="26" spans="3:7" ht="32" x14ac:dyDescent="0.2">
      <c r="C26" s="32" t="s">
        <v>15</v>
      </c>
      <c r="D26" s="33">
        <f>D24+D25</f>
        <v>156494.9</v>
      </c>
    </row>
    <row r="27" spans="3:7" ht="32" x14ac:dyDescent="0.2">
      <c r="C27" s="34" t="s">
        <v>16</v>
      </c>
      <c r="D27" s="35">
        <f>SUM(D28:D31)</f>
        <v>43023.8</v>
      </c>
    </row>
    <row r="28" spans="3:7" x14ac:dyDescent="0.2">
      <c r="C28" t="s">
        <v>17</v>
      </c>
      <c r="D28" s="36">
        <f>4396*2</f>
        <v>8792</v>
      </c>
    </row>
    <row r="29" spans="3:7" x14ac:dyDescent="0.2">
      <c r="C29" t="s">
        <v>18</v>
      </c>
      <c r="D29" s="36">
        <v>7000</v>
      </c>
    </row>
    <row r="30" spans="3:7" x14ac:dyDescent="0.2">
      <c r="C30" t="s">
        <v>19</v>
      </c>
      <c r="D30" s="36">
        <v>4360</v>
      </c>
      <c r="E30" s="41"/>
    </row>
    <row r="31" spans="3:7" x14ac:dyDescent="0.2">
      <c r="C31" t="s">
        <v>20</v>
      </c>
      <c r="D31" s="36">
        <v>22871.8</v>
      </c>
      <c r="E31" s="42" t="s">
        <v>5</v>
      </c>
    </row>
    <row r="32" spans="3:7" x14ac:dyDescent="0.2">
      <c r="C32" s="37" t="s">
        <v>21</v>
      </c>
      <c r="D32" s="38">
        <f>D26+D27</f>
        <v>199518.7</v>
      </c>
      <c r="E32" s="43">
        <f>D32/C43*100</f>
        <v>18.186789351725885</v>
      </c>
    </row>
    <row r="33" spans="3:7" hidden="1" x14ac:dyDescent="0.2">
      <c r="C33" s="37" t="s">
        <v>24</v>
      </c>
      <c r="D33" s="44" t="e">
        <f>C21</f>
        <v>#REF!</v>
      </c>
    </row>
    <row r="34" spans="3:7" hidden="1" x14ac:dyDescent="0.2">
      <c r="C34" s="37" t="s">
        <v>28</v>
      </c>
      <c r="D34" s="44" t="e">
        <f>D33-D32</f>
        <v>#REF!</v>
      </c>
    </row>
    <row r="35" spans="3:7" hidden="1" x14ac:dyDescent="0.2">
      <c r="C35" s="31"/>
      <c r="D35" s="31"/>
    </row>
    <row r="36" spans="3:7" hidden="1" x14ac:dyDescent="0.2"/>
    <row r="37" spans="3:7" ht="64" hidden="1" x14ac:dyDescent="0.2">
      <c r="C37" s="45" t="s">
        <v>29</v>
      </c>
      <c r="D37" s="45" t="s">
        <v>30</v>
      </c>
    </row>
    <row r="38" spans="3:7" hidden="1" x14ac:dyDescent="0.2">
      <c r="C38" s="46">
        <v>384038.8</v>
      </c>
      <c r="D38" s="46">
        <f>183881.5-2750</f>
        <v>181131.5</v>
      </c>
    </row>
    <row r="42" spans="3:7" ht="32" x14ac:dyDescent="0.2">
      <c r="C42" s="47" t="s">
        <v>31</v>
      </c>
      <c r="D42" s="47" t="s">
        <v>32</v>
      </c>
      <c r="E42" s="47" t="s">
        <v>33</v>
      </c>
      <c r="F42" s="48" t="s">
        <v>5</v>
      </c>
    </row>
    <row r="43" spans="3:7" ht="19" x14ac:dyDescent="0.25">
      <c r="C43" s="30">
        <v>1097052.8999999999</v>
      </c>
      <c r="D43" s="30">
        <f>818798.7-35778.8+108203.4</f>
        <v>891223.29999999993</v>
      </c>
      <c r="E43" s="30">
        <f>C43-D43</f>
        <v>205829.59999999998</v>
      </c>
      <c r="F43" s="49">
        <f>D43/C43*100</f>
        <v>81.237951241913677</v>
      </c>
      <c r="G43" s="31"/>
    </row>
    <row r="44" spans="3:7" x14ac:dyDescent="0.2">
      <c r="C44" s="50" t="s">
        <v>34</v>
      </c>
      <c r="D44" s="31"/>
    </row>
    <row r="45" spans="3:7" x14ac:dyDescent="0.2">
      <c r="D45" s="31"/>
      <c r="E45" s="31"/>
    </row>
    <row r="46" spans="3:7" ht="32" x14ac:dyDescent="0.2">
      <c r="C46" s="47" t="s">
        <v>33</v>
      </c>
      <c r="D46" s="47" t="s">
        <v>21</v>
      </c>
      <c r="E46" s="47" t="s">
        <v>35</v>
      </c>
    </row>
    <row r="47" spans="3:7" x14ac:dyDescent="0.2">
      <c r="C47" s="30">
        <f>E43</f>
        <v>205829.59999999998</v>
      </c>
      <c r="D47" s="30">
        <f>D32</f>
        <v>199518.7</v>
      </c>
      <c r="E47" s="30">
        <f>C47-D47</f>
        <v>6310.8999999999651</v>
      </c>
    </row>
    <row r="49" spans="3:5" ht="32" x14ac:dyDescent="0.2">
      <c r="C49" s="47" t="s">
        <v>36</v>
      </c>
      <c r="D49" s="47" t="s">
        <v>37</v>
      </c>
      <c r="E49" s="47" t="s">
        <v>38</v>
      </c>
    </row>
    <row r="50" spans="3:5" ht="16" x14ac:dyDescent="0.2">
      <c r="C50" s="30">
        <v>-18900</v>
      </c>
      <c r="D50" s="30">
        <f>E47</f>
        <v>6310.8999999999651</v>
      </c>
      <c r="E50" s="51">
        <f>C50+D50</f>
        <v>-12589.100000000035</v>
      </c>
    </row>
    <row r="52" spans="3:5" x14ac:dyDescent="0.2">
      <c r="C52" s="31"/>
    </row>
    <row r="53" spans="3:5" x14ac:dyDescent="0.2">
      <c r="C53" s="31"/>
      <c r="D53" s="2"/>
      <c r="E53" s="2"/>
    </row>
    <row r="55" spans="3:5" x14ac:dyDescent="0.2">
      <c r="C55" s="31"/>
      <c r="D55" s="2"/>
    </row>
    <row r="56" spans="3:5" x14ac:dyDescent="0.2">
      <c r="C56" s="31"/>
      <c r="D56" s="2"/>
    </row>
  </sheetData>
  <pageMargins left="0.7" right="0.7" top="0.75" bottom="0.75" header="0.3" footer="0.3"/>
  <pageSetup paperSize="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E6DD-714B-834D-AEC0-8312AAE534B1}">
  <dimension ref="B2:I27"/>
  <sheetViews>
    <sheetView workbookViewId="0">
      <selection activeCell="E24" sqref="E24"/>
    </sheetView>
  </sheetViews>
  <sheetFormatPr baseColWidth="10" defaultColWidth="8.83203125" defaultRowHeight="15" x14ac:dyDescent="0.2"/>
  <cols>
    <col min="2" max="2" width="8.1640625" customWidth="1"/>
    <col min="3" max="3" width="11.5" customWidth="1"/>
    <col min="4" max="4" width="16.6640625" customWidth="1"/>
    <col min="5" max="5" width="15.5" customWidth="1"/>
    <col min="6" max="6" width="12" customWidth="1"/>
  </cols>
  <sheetData>
    <row r="2" spans="2:9" ht="16" thickBot="1" x14ac:dyDescent="0.25"/>
    <row r="3" spans="2:9" x14ac:dyDescent="0.2">
      <c r="C3" s="52"/>
      <c r="D3" s="53" t="s">
        <v>39</v>
      </c>
      <c r="E3" s="54"/>
      <c r="F3" s="55"/>
    </row>
    <row r="4" spans="2:9" x14ac:dyDescent="0.2">
      <c r="C4" s="52"/>
      <c r="D4" s="56"/>
      <c r="E4" s="57"/>
      <c r="F4" s="58"/>
    </row>
    <row r="5" spans="2:9" x14ac:dyDescent="0.2">
      <c r="D5" s="59" t="s">
        <v>40</v>
      </c>
      <c r="E5" t="s">
        <v>41</v>
      </c>
      <c r="F5" s="58" t="s">
        <v>42</v>
      </c>
    </row>
    <row r="6" spans="2:9" ht="17" thickBot="1" x14ac:dyDescent="0.25">
      <c r="D6" s="60">
        <v>74930.2</v>
      </c>
      <c r="E6" s="61">
        <v>77856.28</v>
      </c>
      <c r="F6" s="62">
        <f>D6*3+E6*9</f>
        <v>925497.12</v>
      </c>
    </row>
    <row r="8" spans="2:9" ht="16" thickBot="1" x14ac:dyDescent="0.25"/>
    <row r="9" spans="2:9" x14ac:dyDescent="0.2">
      <c r="B9" s="63"/>
      <c r="C9" s="64"/>
      <c r="D9" s="54" t="s">
        <v>43</v>
      </c>
      <c r="E9" s="54"/>
      <c r="F9" s="55"/>
    </row>
    <row r="10" spans="2:9" x14ac:dyDescent="0.2">
      <c r="B10" s="59"/>
      <c r="D10" s="57"/>
      <c r="E10" s="57"/>
      <c r="F10" s="58"/>
    </row>
    <row r="11" spans="2:9" x14ac:dyDescent="0.2">
      <c r="B11" s="59"/>
      <c r="C11" s="28"/>
      <c r="D11" s="65" t="s">
        <v>40</v>
      </c>
      <c r="E11" s="65" t="s">
        <v>41</v>
      </c>
      <c r="F11" s="58" t="s">
        <v>42</v>
      </c>
    </row>
    <row r="12" spans="2:9" x14ac:dyDescent="0.2">
      <c r="B12" s="59"/>
      <c r="C12" s="66" t="s">
        <v>44</v>
      </c>
      <c r="D12" s="31">
        <v>71854</v>
      </c>
      <c r="E12" s="31">
        <f>(D12-201-46.8)*1.04+201+46.8</f>
        <v>74718.248000000007</v>
      </c>
      <c r="F12" s="67">
        <f>D12*3+E12*9</f>
        <v>888026.23200000008</v>
      </c>
      <c r="I12" s="31"/>
    </row>
    <row r="13" spans="2:9" x14ac:dyDescent="0.2">
      <c r="B13" s="59"/>
      <c r="C13" s="66" t="s">
        <v>45</v>
      </c>
      <c r="D13" s="31">
        <v>4396</v>
      </c>
      <c r="E13" s="31">
        <f>D13</f>
        <v>4396</v>
      </c>
      <c r="F13" s="67">
        <f>D13*3+E13*9</f>
        <v>52752</v>
      </c>
    </row>
    <row r="14" spans="2:9" x14ac:dyDescent="0.2">
      <c r="B14" s="59"/>
      <c r="C14" s="66" t="s">
        <v>46</v>
      </c>
      <c r="D14" s="31">
        <v>3333.3330000000001</v>
      </c>
      <c r="E14" s="31">
        <v>3333.33</v>
      </c>
      <c r="F14" s="68">
        <f>D14*3+E14*9</f>
        <v>39999.968999999997</v>
      </c>
    </row>
    <row r="15" spans="2:9" x14ac:dyDescent="0.2">
      <c r="B15" s="69"/>
      <c r="C15" s="70" t="s">
        <v>47</v>
      </c>
      <c r="D15" s="71">
        <v>180</v>
      </c>
      <c r="E15" s="71">
        <v>1405.3333333333333</v>
      </c>
      <c r="F15" s="72">
        <f>D15*3+E15*9</f>
        <v>13188</v>
      </c>
      <c r="G15" t="s">
        <v>48</v>
      </c>
    </row>
    <row r="16" spans="2:9" ht="17" thickBot="1" x14ac:dyDescent="0.25">
      <c r="B16" s="73"/>
      <c r="C16" s="74" t="s">
        <v>49</v>
      </c>
      <c r="D16" s="75">
        <f>SUM(D12:D15)</f>
        <v>79763.332999999999</v>
      </c>
      <c r="E16" s="75">
        <f>SUM(E12:E15)</f>
        <v>83852.911333333337</v>
      </c>
      <c r="F16" s="62">
        <f>SUM(F12:F15)</f>
        <v>993966.20100000012</v>
      </c>
    </row>
    <row r="19" spans="4:8" ht="32" x14ac:dyDescent="0.2">
      <c r="D19" s="47" t="s">
        <v>50</v>
      </c>
      <c r="E19" s="47" t="s">
        <v>51</v>
      </c>
      <c r="F19" s="76" t="s">
        <v>52</v>
      </c>
    </row>
    <row r="20" spans="4:8" x14ac:dyDescent="0.2">
      <c r="D20" s="30">
        <f>F6</f>
        <v>925497.12</v>
      </c>
      <c r="E20" s="30">
        <f>F16</f>
        <v>993966.20100000012</v>
      </c>
      <c r="F20" s="77">
        <f>D20-E20</f>
        <v>-68469.081000000122</v>
      </c>
      <c r="G20" s="78" t="s">
        <v>53</v>
      </c>
      <c r="H20" s="78" t="s">
        <v>53</v>
      </c>
    </row>
    <row r="21" spans="4:8" x14ac:dyDescent="0.2">
      <c r="E21" s="52"/>
      <c r="F21" s="79">
        <f>F20/70.2</f>
        <v>-975.34303418803586</v>
      </c>
      <c r="G21" s="78" t="s">
        <v>54</v>
      </c>
      <c r="H21" s="78" t="s">
        <v>54</v>
      </c>
    </row>
    <row r="22" spans="4:8" ht="19" x14ac:dyDescent="0.25">
      <c r="F22" s="80">
        <f>F21+D15</f>
        <v>-795.34303418803586</v>
      </c>
      <c r="G22" s="81" t="s">
        <v>55</v>
      </c>
      <c r="H22" s="81"/>
    </row>
    <row r="23" spans="4:8" ht="19" x14ac:dyDescent="0.25">
      <c r="F23" s="2"/>
      <c r="H23" s="81"/>
    </row>
    <row r="26" spans="4:8" x14ac:dyDescent="0.2">
      <c r="D26" s="31"/>
      <c r="F26" s="31"/>
    </row>
    <row r="27" spans="4:8" x14ac:dyDescent="0.2">
      <c r="F27" s="31"/>
    </row>
  </sheetData>
  <mergeCells count="2">
    <mergeCell ref="D3:F3"/>
    <mergeCell ref="D9:F9"/>
  </mergeCells>
  <pageMargins left="0.7" right="0.7" top="0.75" bottom="0.75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Закупки</vt:lpstr>
      <vt:lpstr>ФЗП+ФМП</vt:lpstr>
      <vt:lpstr>2022 год new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Vladimir Morozov</cp:lastModifiedBy>
  <dcterms:created xsi:type="dcterms:W3CDTF">2021-12-03T05:51:00Z</dcterms:created>
  <dcterms:modified xsi:type="dcterms:W3CDTF">2021-12-03T11:48:39Z</dcterms:modified>
</cp:coreProperties>
</file>